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itze je Bundesland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<sst xmlns="http://schemas.openxmlformats.org/spreadsheetml/2006/main" count="93" uniqueCount="61">
  <si>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>15. Bundesversammlung (Hochrechnung der Zusammensetzung)</t>
  </si>
  <si>
    <t>Stand: 31.05.2013</t>
  </si>
  <si>
    <t>Land</t>
  </si>
  <si>
    <t>Deutsche Bevölkerung</t>
  </si>
  <si>
    <t>Anspruch</t>
  </si>
  <si>
    <t>Sitze</t>
  </si>
  <si>
    <t>K</t>
  </si>
  <si>
    <t>CDU/
CSU</t>
  </si>
  <si>
    <t>SPD</t>
  </si>
  <si>
    <t>GRÜNE</t>
  </si>
  <si>
    <t>FDP</t>
  </si>
  <si>
    <t>LINKE</t>
  </si>
  <si>
    <t>Sons-
tige</t>
  </si>
  <si>
    <t>Gesamt</t>
  </si>
  <si>
    <t>Landtagsmandate</t>
  </si>
  <si>
    <t>Bundestag</t>
  </si>
  <si>
    <t>FL/PL</t>
  </si>
  <si>
    <t>Niemeyer-
Dreisatz</t>
  </si>
  <si>
    <t>ganze Mandate</t>
  </si>
  <si>
    <t>Mandats- 
bruchteil</t>
  </si>
  <si>
    <t>Gesamt-
mandate</t>
  </si>
  <si>
    <t>GRÜ</t>
  </si>
  <si>
    <t>Länder</t>
  </si>
  <si>
    <t>Baden-Württemberg</t>
  </si>
  <si>
    <t>–</t>
  </si>
  <si>
    <t>Bayern</t>
  </si>
  <si>
    <t>FW</t>
  </si>
  <si>
    <t>FW:21, FL: 1</t>
  </si>
  <si>
    <t>Berlin</t>
  </si>
  <si>
    <t>PIR</t>
  </si>
  <si>
    <t>PIR 15, FL: 1</t>
  </si>
  <si>
    <t>Brandenburg</t>
  </si>
  <si>
    <t>FL</t>
  </si>
  <si>
    <t>Bremen</t>
  </si>
  <si>
    <t>BIW</t>
  </si>
  <si>
    <t>BiW 1, FL 1</t>
  </si>
  <si>
    <t>Hamburg</t>
  </si>
  <si>
    <t>Hessen</t>
  </si>
  <si>
    <t>Mecklenburg-Vorpommern</t>
  </si>
  <si>
    <t>NPD</t>
  </si>
  <si>
    <t>Niedersachsen</t>
  </si>
  <si>
    <t>Nordrhein-Westfalen</t>
  </si>
  <si>
    <t>Piraten</t>
  </si>
  <si>
    <t>Rheinland-Pfalz</t>
  </si>
  <si>
    <t>Saarland</t>
  </si>
  <si>
    <t>Sachsen</t>
  </si>
  <si>
    <t>Sachsen-Anhalt</t>
  </si>
  <si>
    <t>Schleswig-Holstein</t>
  </si>
  <si>
    <t>Pir. 2, SSW 1</t>
  </si>
  <si>
    <t>Pir. 6, SSW 3</t>
  </si>
  <si>
    <t>Thüringen</t>
  </si>
  <si>
    <t>Berechnungsgrundlage: Bevölkerungszahlen des Statistischen Bundesamtes mit Stand vom 30.11.2012, korrigiert um die Abweichungen nach der vorläufigen Bevölkerungsfortschreibung unter Berücksichtigung des Zensus 2011 zum 31.12.2011 (nicht amtliche Abschätzung von Wahlrecht.de).</t>
  </si>
  <si>
    <t>Legende:</t>
  </si>
  <si>
    <t>Bezeichnung</t>
  </si>
  <si>
    <t>Eingabemöglichkeit</t>
  </si>
  <si>
    <t>Rechnerische Anspruch</t>
  </si>
  <si>
    <t>Gewählt</t>
  </si>
  <si>
    <t>Summen</t>
  </si>
  <si>
    <t>Berechnungen</t>
  </si>
  <si>
    <t>FL=Fraktionslos</t>
  </si>
  <si>
    <t>PL=Parteilos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</si>
</sst>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#,##0"/>
    <numFmt numFmtId="167" formatCode="#,##0.000"/>
    <numFmt numFmtId="168" formatCode="0.00000"/>
    <numFmt numFmtId="169" formatCode="DD/MM/YYYY"/>
  </numFmts>
  <fonts count="12">
    <font>
      <sz val="10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color indexed="9"/>
      <name val="Tahoma"/>
      <family val="2"/>
    </font>
    <font>
      <sz val="8"/>
      <name val="Arial"/>
      <family val="2"/>
    </font>
    <font>
      <sz val="9"/>
      <color indexed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9"/>
      </bottom>
    </border>
    <border>
      <left style="hair">
        <color indexed="8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63"/>
      </top>
      <bottom style="hair">
        <color indexed="9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left"/>
    </xf>
    <xf numFmtId="165" fontId="5" fillId="2" borderId="1" xfId="0" applyNumberFormat="1" applyFont="1" applyFill="1" applyBorder="1" applyAlignment="1">
      <alignment horizontal="center" vertical="center" wrapText="1" shrinkToFit="1"/>
    </xf>
    <xf numFmtId="165" fontId="5" fillId="2" borderId="2" xfId="0" applyNumberFormat="1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 wrapText="1" shrinkToFit="1"/>
    </xf>
    <xf numFmtId="164" fontId="5" fillId="2" borderId="4" xfId="0" applyNumberFormat="1" applyFont="1" applyFill="1" applyBorder="1" applyAlignment="1">
      <alignment horizontal="center" vertical="center" wrapText="1" shrinkToFit="1"/>
    </xf>
    <xf numFmtId="165" fontId="5" fillId="2" borderId="4" xfId="0" applyNumberFormat="1" applyFont="1" applyFill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left" vertical="center" wrapText="1" shrinkToFit="1"/>
    </xf>
    <xf numFmtId="166" fontId="4" fillId="0" borderId="5" xfId="0" applyNumberFormat="1" applyFont="1" applyBorder="1" applyAlignment="1">
      <alignment wrapText="1"/>
    </xf>
    <xf numFmtId="166" fontId="4" fillId="4" borderId="1" xfId="0" applyNumberFormat="1" applyFont="1" applyFill="1" applyBorder="1" applyAlignment="1" applyProtection="1">
      <alignment/>
      <protection/>
    </xf>
    <xf numFmtId="164" fontId="4" fillId="3" borderId="1" xfId="0" applyNumberFormat="1" applyFont="1" applyFill="1" applyBorder="1" applyAlignment="1">
      <alignment/>
    </xf>
    <xf numFmtId="164" fontId="4" fillId="4" borderId="1" xfId="0" applyNumberFormat="1" applyFont="1" applyFill="1" applyBorder="1" applyAlignment="1" applyProtection="1">
      <alignment/>
      <protection/>
    </xf>
    <xf numFmtId="164" fontId="4" fillId="5" borderId="1" xfId="0" applyNumberFormat="1" applyFont="1" applyFill="1" applyBorder="1" applyAlignment="1">
      <alignment/>
    </xf>
    <xf numFmtId="165" fontId="5" fillId="2" borderId="6" xfId="0" applyNumberFormat="1" applyFont="1" applyFill="1" applyBorder="1" applyAlignment="1">
      <alignment horizontal="center" vertical="center" wrapText="1" shrinkToFit="1"/>
    </xf>
    <xf numFmtId="164" fontId="0" fillId="0" borderId="7" xfId="0" applyBorder="1" applyAlignment="1">
      <alignment/>
    </xf>
    <xf numFmtId="165" fontId="5" fillId="2" borderId="8" xfId="0" applyNumberFormat="1" applyFont="1" applyFill="1" applyBorder="1" applyAlignment="1">
      <alignment horizontal="center" vertical="center" wrapText="1" shrinkToFit="1"/>
    </xf>
    <xf numFmtId="164" fontId="5" fillId="2" borderId="1" xfId="0" applyNumberFormat="1" applyFont="1" applyFill="1" applyBorder="1" applyAlignment="1">
      <alignment horizontal="center" vertical="center" wrapText="1" shrinkToFit="1"/>
    </xf>
    <xf numFmtId="165" fontId="5" fillId="2" borderId="9" xfId="0" applyNumberFormat="1" applyFont="1" applyFill="1" applyBorder="1" applyAlignment="1">
      <alignment horizontal="center" vertical="center" wrapText="1" shrinkToFit="1"/>
    </xf>
    <xf numFmtId="164" fontId="5" fillId="2" borderId="9" xfId="0" applyNumberFormat="1" applyFont="1" applyFill="1" applyBorder="1" applyAlignment="1">
      <alignment horizontal="center" vertical="center" wrapText="1" shrinkToFit="1"/>
    </xf>
    <xf numFmtId="164" fontId="5" fillId="2" borderId="10" xfId="0" applyNumberFormat="1" applyFont="1" applyFill="1" applyBorder="1" applyAlignment="1">
      <alignment horizontal="center" vertical="center" wrapText="1" shrinkToFit="1"/>
    </xf>
    <xf numFmtId="164" fontId="5" fillId="2" borderId="11" xfId="0" applyNumberFormat="1" applyFont="1" applyFill="1" applyBorder="1" applyAlignment="1">
      <alignment horizontal="center" vertical="center" wrapText="1" shrinkToFit="1"/>
    </xf>
    <xf numFmtId="164" fontId="6" fillId="0" borderId="0" xfId="0" applyFont="1" applyAlignment="1">
      <alignment/>
    </xf>
    <xf numFmtId="164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6" fontId="4" fillId="5" borderId="8" xfId="0" applyNumberFormat="1" applyFont="1" applyFill="1" applyBorder="1" applyAlignment="1">
      <alignment/>
    </xf>
    <xf numFmtId="167" fontId="4" fillId="5" borderId="8" xfId="0" applyNumberFormat="1" applyFont="1" applyFill="1" applyBorder="1" applyAlignment="1">
      <alignment/>
    </xf>
    <xf numFmtId="164" fontId="4" fillId="6" borderId="1" xfId="0" applyNumberFormat="1" applyFont="1" applyFill="1" applyBorder="1" applyAlignment="1">
      <alignment/>
    </xf>
    <xf numFmtId="164" fontId="4" fillId="6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/>
    </xf>
    <xf numFmtId="168" fontId="4" fillId="3" borderId="1" xfId="0" applyNumberFormat="1" applyFont="1" applyFill="1" applyBorder="1" applyAlignment="1">
      <alignment/>
    </xf>
    <xf numFmtId="165" fontId="4" fillId="3" borderId="1" xfId="0" applyNumberFormat="1" applyFont="1" applyFill="1" applyBorder="1" applyAlignment="1" applyProtection="1">
      <alignment/>
      <protection/>
    </xf>
    <xf numFmtId="164" fontId="4" fillId="5" borderId="1" xfId="0" applyNumberFormat="1" applyFont="1" applyFill="1" applyBorder="1" applyAlignment="1" applyProtection="1">
      <alignment/>
      <protection/>
    </xf>
    <xf numFmtId="164" fontId="7" fillId="5" borderId="1" xfId="0" applyNumberFormat="1" applyFont="1" applyFill="1" applyBorder="1" applyAlignment="1">
      <alignment/>
    </xf>
    <xf numFmtId="164" fontId="4" fillId="4" borderId="1" xfId="0" applyFont="1" applyFill="1" applyBorder="1" applyAlignment="1" applyProtection="1">
      <alignment/>
      <protection/>
    </xf>
    <xf numFmtId="164" fontId="3" fillId="0" borderId="0" xfId="0" applyFont="1" applyAlignment="1">
      <alignment horizontal="left" vertical="center" wrapText="1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/>
    </xf>
    <xf numFmtId="169" fontId="10" fillId="0" borderId="0" xfId="0" applyNumberFormat="1" applyFont="1" applyAlignment="1">
      <alignment/>
    </xf>
    <xf numFmtId="166" fontId="4" fillId="6" borderId="8" xfId="0" applyNumberFormat="1" applyFont="1" applyFill="1" applyBorder="1" applyAlignment="1">
      <alignment/>
    </xf>
    <xf numFmtId="166" fontId="11" fillId="6" borderId="8" xfId="0" applyNumberFormat="1" applyFont="1" applyFill="1" applyBorder="1" applyAlignment="1">
      <alignment/>
    </xf>
    <xf numFmtId="169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1.421875" defaultRowHeight="12.75"/>
  <cols>
    <col min="1" max="1" width="24.421875" style="1" customWidth="1"/>
    <col min="2" max="2" width="12.57421875" style="0" customWidth="1"/>
    <col min="3" max="3" width="8.00390625" style="0" customWidth="1"/>
    <col min="4" max="4" width="5.57421875" style="0" customWidth="1"/>
    <col min="5" max="5" width="0" style="2" hidden="1" customWidth="1"/>
    <col min="6" max="11" width="5.7109375" style="0" customWidth="1"/>
    <col min="12" max="12" width="11.7109375" style="0" customWidth="1"/>
    <col min="13" max="16" width="0" style="0" hidden="1" customWidth="1"/>
    <col min="17" max="22" width="5.7109375" style="0" customWidth="1"/>
    <col min="23" max="23" width="11.140625" style="0" customWidth="1"/>
    <col min="24" max="24" width="7.8515625" style="0" customWidth="1"/>
  </cols>
  <sheetData>
    <row r="1" spans="1:13" ht="16.5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</row>
    <row r="2" spans="1:13" ht="13.5">
      <c r="A2" s="6" t="s">
        <v>1</v>
      </c>
      <c r="B2" s="4"/>
      <c r="C2" s="4"/>
      <c r="D2" s="4"/>
      <c r="E2" s="5"/>
      <c r="M2" s="4"/>
    </row>
    <row r="3" spans="1:12" ht="21.75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/>
    </row>
    <row r="4" spans="1:24" ht="12.75" customHeight="1">
      <c r="A4" s="13" t="s">
        <v>13</v>
      </c>
      <c r="B4" s="14">
        <f>SUM(B7:B22)</f>
        <v>73887390</v>
      </c>
      <c r="C4" s="14"/>
      <c r="D4" s="15">
        <f>+D6+D5</f>
        <v>1240</v>
      </c>
      <c r="E4" s="16">
        <f>+SUM(F4:K4)-D4</f>
        <v>0</v>
      </c>
      <c r="F4" s="17">
        <f>F6+F5</f>
        <v>471.5</v>
      </c>
      <c r="G4" s="17">
        <f>G6+G5</f>
        <v>340</v>
      </c>
      <c r="H4" s="17">
        <f>H6+H5</f>
        <v>151</v>
      </c>
      <c r="I4" s="17">
        <f>I6+I5</f>
        <v>137</v>
      </c>
      <c r="J4" s="17">
        <f>J6+J5</f>
        <v>109.5</v>
      </c>
      <c r="K4" s="17">
        <f>K6+K5</f>
        <v>31</v>
      </c>
      <c r="L4" s="18"/>
      <c r="Q4" s="19" t="s">
        <v>14</v>
      </c>
      <c r="R4" s="19"/>
      <c r="S4" s="19"/>
      <c r="T4" s="19"/>
      <c r="U4" s="19"/>
      <c r="V4" s="19"/>
      <c r="W4" s="19"/>
      <c r="X4" s="19"/>
    </row>
    <row r="5" spans="1:24" s="27" customFormat="1" ht="15.75" customHeight="1">
      <c r="A5" s="13" t="s">
        <v>15</v>
      </c>
      <c r="B5" s="20"/>
      <c r="C5" s="20"/>
      <c r="D5" s="15">
        <v>620</v>
      </c>
      <c r="E5" s="16">
        <f>+SUM(F5:K5)-D5</f>
        <v>0</v>
      </c>
      <c r="F5" s="18">
        <v>237</v>
      </c>
      <c r="G5" s="18">
        <v>146</v>
      </c>
      <c r="H5" s="18">
        <v>68</v>
      </c>
      <c r="I5" s="18">
        <v>93</v>
      </c>
      <c r="J5" s="18">
        <v>75</v>
      </c>
      <c r="K5" s="18">
        <v>1</v>
      </c>
      <c r="L5" s="18" t="s">
        <v>16</v>
      </c>
      <c r="M5" s="21" t="s">
        <v>17</v>
      </c>
      <c r="N5" s="22" t="s">
        <v>18</v>
      </c>
      <c r="O5" s="7" t="s">
        <v>19</v>
      </c>
      <c r="P5" s="22" t="s">
        <v>20</v>
      </c>
      <c r="Q5" s="23" t="s">
        <v>7</v>
      </c>
      <c r="R5" s="24" t="s">
        <v>8</v>
      </c>
      <c r="S5" s="23" t="s">
        <v>21</v>
      </c>
      <c r="T5" s="25" t="s">
        <v>10</v>
      </c>
      <c r="U5" s="25" t="s">
        <v>11</v>
      </c>
      <c r="V5" s="25" t="s">
        <v>12</v>
      </c>
      <c r="W5" s="26"/>
      <c r="X5" s="24" t="s">
        <v>13</v>
      </c>
    </row>
    <row r="6" spans="1:24" s="27" customFormat="1" ht="15.75" customHeight="1">
      <c r="A6" s="13" t="s">
        <v>22</v>
      </c>
      <c r="B6" s="28"/>
      <c r="C6" s="29">
        <f>D5</f>
        <v>620</v>
      </c>
      <c r="D6" s="15">
        <f>SUM(F6:K6)</f>
        <v>620</v>
      </c>
      <c r="E6" s="16">
        <f>+SUM(F6:K6)-D6</f>
        <v>0</v>
      </c>
      <c r="F6" s="17">
        <f>+SUM(F7:F22)</f>
        <v>234.5</v>
      </c>
      <c r="G6" s="17">
        <f>+SUM(G7:G22)</f>
        <v>194</v>
      </c>
      <c r="H6" s="17">
        <f>+SUM(H7:H22)</f>
        <v>83</v>
      </c>
      <c r="I6" s="17">
        <f>+SUM(I7:I22)</f>
        <v>44</v>
      </c>
      <c r="J6" s="17">
        <f>+SUM(J7:J22)</f>
        <v>34.5</v>
      </c>
      <c r="K6" s="17">
        <f>+SUM(K7:K22)</f>
        <v>30</v>
      </c>
      <c r="L6" s="18"/>
      <c r="M6" s="21"/>
      <c r="N6" s="22"/>
      <c r="O6" s="22"/>
      <c r="P6" s="22"/>
      <c r="Q6" s="22"/>
      <c r="R6" s="22"/>
      <c r="S6" s="22"/>
      <c r="T6" s="25"/>
      <c r="U6" s="25"/>
      <c r="V6" s="25"/>
      <c r="W6" s="26"/>
      <c r="X6" s="24"/>
    </row>
    <row r="7" spans="1:24" ht="13.5">
      <c r="A7" s="13" t="s">
        <v>23</v>
      </c>
      <c r="B7" s="30">
        <v>9359761</v>
      </c>
      <c r="C7" s="31">
        <f>C$6*B7/B$4</f>
        <v>78.53913665105777</v>
      </c>
      <c r="D7" s="5">
        <v>78</v>
      </c>
      <c r="E7" s="16">
        <f>+SUM(F7:K7)-D7</f>
        <v>0</v>
      </c>
      <c r="F7" s="32">
        <v>34</v>
      </c>
      <c r="G7" s="32">
        <v>20</v>
      </c>
      <c r="H7" s="32">
        <v>20</v>
      </c>
      <c r="I7" s="32">
        <v>4</v>
      </c>
      <c r="J7" s="33" t="s">
        <v>24</v>
      </c>
      <c r="K7" s="33" t="s">
        <v>24</v>
      </c>
      <c r="L7" s="34"/>
      <c r="M7" s="35">
        <f>+B7*D$6/B$4</f>
        <v>78.53913665105777</v>
      </c>
      <c r="N7" s="16">
        <f>ROUNDDOWN(M7,0)</f>
        <v>78</v>
      </c>
      <c r="O7" s="36">
        <f>M7-N7</f>
        <v>0.539136651057774</v>
      </c>
      <c r="P7" s="16">
        <f>IF(O7&gt;=LARGE($O$7:$O$22,ROUND($M$23-$N$23,0)),1+N7,N7)</f>
        <v>78</v>
      </c>
      <c r="Q7" s="18">
        <v>60</v>
      </c>
      <c r="R7" s="18">
        <v>35</v>
      </c>
      <c r="S7" s="37">
        <v>36</v>
      </c>
      <c r="T7" s="18">
        <v>7</v>
      </c>
      <c r="U7" s="18"/>
      <c r="V7" s="18"/>
      <c r="W7" s="38"/>
      <c r="X7" s="39">
        <f>SUM(Q7:V7)</f>
        <v>138</v>
      </c>
    </row>
    <row r="8" spans="1:24" ht="13.5">
      <c r="A8" s="13" t="s">
        <v>25</v>
      </c>
      <c r="B8" s="30">
        <v>11393380</v>
      </c>
      <c r="C8" s="31">
        <f>C$6*B8/B$4</f>
        <v>95.60353397244104</v>
      </c>
      <c r="D8" s="5">
        <v>96</v>
      </c>
      <c r="E8" s="16">
        <f>+SUM(F8:K8)-D8</f>
        <v>0</v>
      </c>
      <c r="F8" s="32">
        <v>48</v>
      </c>
      <c r="G8" s="32">
        <v>20</v>
      </c>
      <c r="H8" s="32">
        <v>10</v>
      </c>
      <c r="I8" s="32">
        <v>7</v>
      </c>
      <c r="J8" s="33" t="s">
        <v>24</v>
      </c>
      <c r="K8" s="32">
        <v>11</v>
      </c>
      <c r="L8" s="34" t="s">
        <v>26</v>
      </c>
      <c r="M8" s="35">
        <f>+B8*D$6/B$4</f>
        <v>95.60353397244104</v>
      </c>
      <c r="N8" s="16">
        <f>ROUNDDOWN(M8,0)</f>
        <v>95</v>
      </c>
      <c r="O8" s="36">
        <f>M8-N8</f>
        <v>0.603533972441042</v>
      </c>
      <c r="P8" s="16">
        <f>IF(O8&gt;=LARGE($O$7:$O$22,ROUND($M$23-$N$23,0)),1+N8,N8)</f>
        <v>96</v>
      </c>
      <c r="Q8" s="18">
        <v>92</v>
      </c>
      <c r="R8" s="18">
        <v>39</v>
      </c>
      <c r="S8" s="37">
        <v>19</v>
      </c>
      <c r="T8" s="18">
        <v>15</v>
      </c>
      <c r="U8" s="18"/>
      <c r="V8" s="18">
        <v>22</v>
      </c>
      <c r="W8" s="38" t="s">
        <v>27</v>
      </c>
      <c r="X8" s="39">
        <f>SUM(Q8:V8)</f>
        <v>187</v>
      </c>
    </row>
    <row r="9" spans="1:24" ht="13.5">
      <c r="A9" s="13" t="s">
        <v>28</v>
      </c>
      <c r="B9" s="30">
        <v>2949396</v>
      </c>
      <c r="C9" s="31">
        <f>C$6*B9/B$4</f>
        <v>24.748817355708464</v>
      </c>
      <c r="D9" s="5">
        <v>25</v>
      </c>
      <c r="E9" s="16">
        <f>+SUM(F9:K9)-D9</f>
        <v>0</v>
      </c>
      <c r="F9" s="32">
        <v>7</v>
      </c>
      <c r="G9" s="32">
        <v>8</v>
      </c>
      <c r="H9" s="32">
        <v>5</v>
      </c>
      <c r="I9" s="33" t="s">
        <v>24</v>
      </c>
      <c r="J9" s="32">
        <v>3</v>
      </c>
      <c r="K9" s="32">
        <v>2</v>
      </c>
      <c r="L9" s="34" t="s">
        <v>29</v>
      </c>
      <c r="M9" s="35">
        <f>+B9*D$6/B$4</f>
        <v>24.748817355708464</v>
      </c>
      <c r="N9" s="16">
        <f>ROUNDDOWN(M9,0)</f>
        <v>24</v>
      </c>
      <c r="O9" s="36">
        <f>M9-N9</f>
        <v>0.7488173557084643</v>
      </c>
      <c r="P9" s="16">
        <f>IF(O9&gt;=LARGE($O$7:$O$22,ROUND($M$23-$N$23,0)),1+N9,N9)</f>
        <v>25</v>
      </c>
      <c r="Q9" s="18">
        <v>38</v>
      </c>
      <c r="R9" s="18">
        <v>47</v>
      </c>
      <c r="S9" s="37">
        <v>29</v>
      </c>
      <c r="T9" s="18"/>
      <c r="U9" s="18">
        <v>19</v>
      </c>
      <c r="V9" s="18">
        <v>16</v>
      </c>
      <c r="W9" s="38" t="s">
        <v>30</v>
      </c>
      <c r="X9" s="39">
        <f>SUM(Q9:V9)</f>
        <v>149</v>
      </c>
    </row>
    <row r="10" spans="1:24" ht="13.5">
      <c r="A10" s="13" t="s">
        <v>31</v>
      </c>
      <c r="B10" s="30">
        <v>2401312</v>
      </c>
      <c r="C10" s="31">
        <f>C$6*B10/B$4</f>
        <v>20.149763579414564</v>
      </c>
      <c r="D10" s="5">
        <v>20</v>
      </c>
      <c r="E10" s="16">
        <f>+SUM(F10:K10)-D10</f>
        <v>0</v>
      </c>
      <c r="F10" s="32">
        <v>5</v>
      </c>
      <c r="G10" s="32">
        <v>7</v>
      </c>
      <c r="H10" s="32">
        <v>1</v>
      </c>
      <c r="I10" s="32">
        <v>1</v>
      </c>
      <c r="J10" s="32">
        <v>6</v>
      </c>
      <c r="K10" s="32">
        <v>0</v>
      </c>
      <c r="L10" s="34" t="s">
        <v>32</v>
      </c>
      <c r="M10" s="35">
        <f>+B10*D$6/B$4</f>
        <v>20.149763579414564</v>
      </c>
      <c r="N10" s="16">
        <f>ROUNDDOWN(M10,0)</f>
        <v>20</v>
      </c>
      <c r="O10" s="36">
        <f>M10-N10</f>
        <v>0.14976357941456442</v>
      </c>
      <c r="P10" s="16">
        <f>IF(O10&gt;=LARGE($O$7:$O$22,ROUND($M$23-$N$23,0)),1+N10,N10)</f>
        <v>20</v>
      </c>
      <c r="Q10" s="18">
        <v>19</v>
      </c>
      <c r="R10" s="18">
        <v>30</v>
      </c>
      <c r="S10" s="37">
        <v>5</v>
      </c>
      <c r="T10" s="18">
        <v>7</v>
      </c>
      <c r="U10" s="18">
        <v>25</v>
      </c>
      <c r="V10" s="18">
        <v>2</v>
      </c>
      <c r="W10" s="38" t="s">
        <v>32</v>
      </c>
      <c r="X10" s="39">
        <f>SUM(Q10:V10)</f>
        <v>88</v>
      </c>
    </row>
    <row r="11" spans="1:24" ht="13.5">
      <c r="A11" s="13" t="s">
        <v>33</v>
      </c>
      <c r="B11" s="30">
        <v>578303</v>
      </c>
      <c r="C11" s="31">
        <f>C$6*B11/B$4</f>
        <v>4.852625867553313</v>
      </c>
      <c r="D11" s="5">
        <v>5</v>
      </c>
      <c r="E11" s="16">
        <f>+SUM(F11:K11)-D11</f>
        <v>0</v>
      </c>
      <c r="F11" s="32">
        <v>1</v>
      </c>
      <c r="G11" s="32">
        <v>3</v>
      </c>
      <c r="H11" s="32">
        <v>1</v>
      </c>
      <c r="I11" s="33" t="s">
        <v>24</v>
      </c>
      <c r="J11" s="32">
        <v>0</v>
      </c>
      <c r="K11" s="32">
        <v>0</v>
      </c>
      <c r="L11" s="34" t="s">
        <v>34</v>
      </c>
      <c r="M11" s="35">
        <f>+B11*D$6/B$4</f>
        <v>4.852625867553313</v>
      </c>
      <c r="N11" s="16">
        <f>ROUNDDOWN(M11,0)</f>
        <v>4</v>
      </c>
      <c r="O11" s="36">
        <f>M11-N11</f>
        <v>0.8526258675533134</v>
      </c>
      <c r="P11" s="16">
        <f>IF(O11&gt;=LARGE($O$7:$O$22,ROUND($M$23-$N$23,0)),1+N11,N11)</f>
        <v>5</v>
      </c>
      <c r="Q11" s="18">
        <v>20</v>
      </c>
      <c r="R11" s="18">
        <v>35</v>
      </c>
      <c r="S11" s="37">
        <v>21</v>
      </c>
      <c r="T11" s="18"/>
      <c r="U11" s="18">
        <v>5</v>
      </c>
      <c r="V11" s="18">
        <v>2</v>
      </c>
      <c r="W11" s="38" t="s">
        <v>35</v>
      </c>
      <c r="X11" s="39">
        <f>SUM(Q11:V11)</f>
        <v>83</v>
      </c>
    </row>
    <row r="12" spans="1:24" ht="13.5">
      <c r="A12" s="13" t="s">
        <v>36</v>
      </c>
      <c r="B12" s="30">
        <v>1510437</v>
      </c>
      <c r="C12" s="31">
        <f>C$6*B12/B$4</f>
        <v>12.67429990421911</v>
      </c>
      <c r="D12" s="5">
        <v>13</v>
      </c>
      <c r="E12" s="16">
        <f>+SUM(F12:K12)-D12</f>
        <v>0</v>
      </c>
      <c r="F12" s="32">
        <v>3</v>
      </c>
      <c r="G12" s="32">
        <v>7</v>
      </c>
      <c r="H12" s="32">
        <v>1</v>
      </c>
      <c r="I12" s="32">
        <v>1</v>
      </c>
      <c r="J12" s="32">
        <v>1</v>
      </c>
      <c r="K12" s="33" t="s">
        <v>24</v>
      </c>
      <c r="L12" s="34"/>
      <c r="M12" s="35">
        <f>+B12*D$6/B$4</f>
        <v>12.67429990421911</v>
      </c>
      <c r="N12" s="16">
        <f>ROUNDDOWN(M12,0)</f>
        <v>12</v>
      </c>
      <c r="O12" s="36">
        <f>M12-N12</f>
        <v>0.6742999042191098</v>
      </c>
      <c r="P12" s="16">
        <f>IF(O12&gt;=LARGE($O$7:$O$22,ROUND($M$23-$N$23,0)),1+N12,N12)</f>
        <v>13</v>
      </c>
      <c r="Q12" s="18">
        <v>28</v>
      </c>
      <c r="R12" s="18">
        <v>62</v>
      </c>
      <c r="S12" s="37">
        <v>14</v>
      </c>
      <c r="T12" s="18">
        <v>9</v>
      </c>
      <c r="U12" s="18">
        <v>8</v>
      </c>
      <c r="V12" s="18"/>
      <c r="W12" s="38"/>
      <c r="X12" s="39">
        <f>SUM(Q12:V12)</f>
        <v>121</v>
      </c>
    </row>
    <row r="13" spans="1:24" ht="13.5">
      <c r="A13" s="13" t="s">
        <v>37</v>
      </c>
      <c r="B13" s="30">
        <v>5311941</v>
      </c>
      <c r="C13" s="31">
        <f>C$6*B13/B$4</f>
        <v>44.57328131363146</v>
      </c>
      <c r="D13" s="5">
        <v>45</v>
      </c>
      <c r="E13" s="16">
        <f>+SUM(F13:K13)-D13</f>
        <v>0</v>
      </c>
      <c r="F13" s="32">
        <v>18</v>
      </c>
      <c r="G13" s="32">
        <v>11</v>
      </c>
      <c r="H13" s="32">
        <v>7</v>
      </c>
      <c r="I13" s="32">
        <v>7</v>
      </c>
      <c r="J13" s="32">
        <v>2</v>
      </c>
      <c r="K13" s="32">
        <v>0</v>
      </c>
      <c r="L13" s="34" t="s">
        <v>32</v>
      </c>
      <c r="M13" s="35">
        <f>+B13*D$6/B$4</f>
        <v>44.57328131363146</v>
      </c>
      <c r="N13" s="16">
        <f>ROUNDDOWN(M13,0)</f>
        <v>44</v>
      </c>
      <c r="O13" s="36">
        <f>M13-N13</f>
        <v>0.5732813136314618</v>
      </c>
      <c r="P13" s="16">
        <f>IF(O13&gt;=LARGE($O$7:$O$22,ROUND($M$23-$N$23,0)),1+N13,N13)</f>
        <v>45</v>
      </c>
      <c r="Q13" s="18">
        <v>46</v>
      </c>
      <c r="R13" s="18">
        <v>29</v>
      </c>
      <c r="S13" s="37">
        <v>17</v>
      </c>
      <c r="T13" s="18">
        <v>19</v>
      </c>
      <c r="U13" s="18">
        <v>6</v>
      </c>
      <c r="V13" s="18">
        <v>1</v>
      </c>
      <c r="W13" s="38" t="s">
        <v>32</v>
      </c>
      <c r="X13" s="39">
        <f>SUM(Q13:V13)</f>
        <v>118</v>
      </c>
    </row>
    <row r="14" spans="1:24" ht="13.5">
      <c r="A14" s="13" t="s">
        <v>38</v>
      </c>
      <c r="B14" s="30">
        <v>1569398</v>
      </c>
      <c r="C14" s="31">
        <f>C$6*B14/B$4</f>
        <v>13.169050361638163</v>
      </c>
      <c r="D14" s="5">
        <v>13</v>
      </c>
      <c r="E14" s="16">
        <f>+SUM(F14:K14)-D14</f>
        <v>0</v>
      </c>
      <c r="F14" s="32">
        <v>3</v>
      </c>
      <c r="G14" s="32">
        <v>5</v>
      </c>
      <c r="H14" s="32">
        <v>1</v>
      </c>
      <c r="I14" s="33" t="s">
        <v>24</v>
      </c>
      <c r="J14" s="32">
        <v>3</v>
      </c>
      <c r="K14" s="32">
        <v>1</v>
      </c>
      <c r="L14" s="34" t="s">
        <v>39</v>
      </c>
      <c r="M14" s="35">
        <f>+B14*D$6/B$4</f>
        <v>13.169050361638163</v>
      </c>
      <c r="N14" s="16">
        <f>ROUNDDOWN(M14,0)</f>
        <v>13</v>
      </c>
      <c r="O14" s="36">
        <f>M14-N14</f>
        <v>0.16905036163816334</v>
      </c>
      <c r="P14" s="16">
        <f>IF(O14&gt;=LARGE($O$7:$O$22,ROUND($M$23-$N$23,0)),1+N14,N14)</f>
        <v>13</v>
      </c>
      <c r="Q14" s="18">
        <v>18</v>
      </c>
      <c r="R14" s="18">
        <v>27</v>
      </c>
      <c r="S14" s="37">
        <v>7</v>
      </c>
      <c r="T14" s="18"/>
      <c r="U14" s="18">
        <v>14</v>
      </c>
      <c r="V14" s="18">
        <v>5</v>
      </c>
      <c r="W14" s="38" t="s">
        <v>39</v>
      </c>
      <c r="X14" s="39">
        <f>SUM(Q14:V14)</f>
        <v>71</v>
      </c>
    </row>
    <row r="15" spans="1:24" ht="13.5">
      <c r="A15" s="13" t="s">
        <v>40</v>
      </c>
      <c r="B15" s="30">
        <v>7321881</v>
      </c>
      <c r="C15" s="31">
        <f>C$6*B15/B$4</f>
        <v>61.43898464947808</v>
      </c>
      <c r="D15" s="5">
        <v>61</v>
      </c>
      <c r="E15" s="16">
        <f>+SUM(F15:K15)-D15</f>
        <v>0</v>
      </c>
      <c r="F15" s="32">
        <v>24</v>
      </c>
      <c r="G15" s="32">
        <v>22</v>
      </c>
      <c r="H15" s="32">
        <v>9</v>
      </c>
      <c r="I15" s="32">
        <v>6</v>
      </c>
      <c r="J15" s="33" t="s">
        <v>24</v>
      </c>
      <c r="K15" s="33" t="s">
        <v>24</v>
      </c>
      <c r="L15" s="34"/>
      <c r="M15" s="35">
        <f>+B15*D$6/B$4</f>
        <v>61.43898464947808</v>
      </c>
      <c r="N15" s="16">
        <f>ROUNDDOWN(M15,0)</f>
        <v>61</v>
      </c>
      <c r="O15" s="36">
        <f>M15-N15</f>
        <v>0.4389846494780798</v>
      </c>
      <c r="P15" s="16">
        <f>IF(O15&gt;=LARGE($O$7:$O$22,ROUND($M$23-$N$23,0)),1+N15,N15)</f>
        <v>61</v>
      </c>
      <c r="Q15" s="18">
        <v>54</v>
      </c>
      <c r="R15" s="18">
        <v>49</v>
      </c>
      <c r="S15" s="37">
        <v>20</v>
      </c>
      <c r="T15" s="18">
        <v>14</v>
      </c>
      <c r="U15" s="18"/>
      <c r="V15" s="18"/>
      <c r="W15" s="38"/>
      <c r="X15" s="39">
        <f>SUM(Q15:V15)</f>
        <v>137</v>
      </c>
    </row>
    <row r="16" spans="1:24" ht="13.5">
      <c r="A16" s="13" t="s">
        <v>41</v>
      </c>
      <c r="B16" s="30">
        <v>15875426</v>
      </c>
      <c r="C16" s="31">
        <f>C$6*B16/B$4</f>
        <v>133.21304379542977</v>
      </c>
      <c r="D16" s="5">
        <v>133</v>
      </c>
      <c r="E16" s="16">
        <f>+SUM(F16:K16)-D16</f>
        <v>0</v>
      </c>
      <c r="F16" s="32">
        <v>38</v>
      </c>
      <c r="G16" s="32">
        <v>56</v>
      </c>
      <c r="H16" s="32">
        <v>16</v>
      </c>
      <c r="I16" s="32">
        <v>12</v>
      </c>
      <c r="J16" s="33" t="s">
        <v>24</v>
      </c>
      <c r="K16" s="32">
        <v>11</v>
      </c>
      <c r="L16" s="34" t="s">
        <v>42</v>
      </c>
      <c r="M16" s="35">
        <f>+B16*D$6/B$4</f>
        <v>133.21304379542977</v>
      </c>
      <c r="N16" s="16">
        <f>ROUNDDOWN(M16,0)</f>
        <v>133</v>
      </c>
      <c r="O16" s="36">
        <f>M16-N16</f>
        <v>0.21304379542976903</v>
      </c>
      <c r="P16" s="16">
        <f>IF(O16&gt;=LARGE($O$7:$O$22,ROUND($M$23-$N$23,0)),1+N16,N16)</f>
        <v>133</v>
      </c>
      <c r="Q16" s="18">
        <v>67</v>
      </c>
      <c r="R16" s="18">
        <v>99</v>
      </c>
      <c r="S16" s="37">
        <v>29</v>
      </c>
      <c r="T16" s="18">
        <v>22</v>
      </c>
      <c r="U16" s="18"/>
      <c r="V16" s="18">
        <v>20</v>
      </c>
      <c r="W16" s="38" t="s">
        <v>42</v>
      </c>
      <c r="X16" s="39">
        <f>SUM(Q16:V16)</f>
        <v>237</v>
      </c>
    </row>
    <row r="17" spans="1:24" ht="13.5">
      <c r="A17" s="13" t="s">
        <v>43</v>
      </c>
      <c r="B17" s="30">
        <v>3703417</v>
      </c>
      <c r="C17" s="31">
        <f>C$6*B17/B$4</f>
        <v>31.07591890849034</v>
      </c>
      <c r="D17" s="5">
        <v>31</v>
      </c>
      <c r="E17" s="16">
        <f>+SUM(F17:K17)-D17</f>
        <v>0</v>
      </c>
      <c r="F17" s="32">
        <v>13</v>
      </c>
      <c r="G17" s="32">
        <v>13</v>
      </c>
      <c r="H17" s="32">
        <v>5</v>
      </c>
      <c r="I17" s="33" t="s">
        <v>24</v>
      </c>
      <c r="J17" s="33" t="s">
        <v>24</v>
      </c>
      <c r="K17" s="33" t="s">
        <v>24</v>
      </c>
      <c r="L17" s="34"/>
      <c r="M17" s="35">
        <f>+B17*D$6/B$4</f>
        <v>31.07591890849034</v>
      </c>
      <c r="N17" s="16">
        <f>ROUNDDOWN(M17,0)</f>
        <v>31</v>
      </c>
      <c r="O17" s="36">
        <f>M17-N17</f>
        <v>0.07591890849034044</v>
      </c>
      <c r="P17" s="16">
        <f>IF(O17&gt;=LARGE($O$7:$O$22,ROUND($M$23-$N$23,0)),1+N17,N17)</f>
        <v>31</v>
      </c>
      <c r="Q17" s="18">
        <v>41</v>
      </c>
      <c r="R17" s="18">
        <v>42</v>
      </c>
      <c r="S17" s="37">
        <v>18</v>
      </c>
      <c r="T17" s="18"/>
      <c r="U17" s="18"/>
      <c r="V17" s="18"/>
      <c r="W17" s="38"/>
      <c r="X17" s="39">
        <f>SUM(Q17:V17)</f>
        <v>101</v>
      </c>
    </row>
    <row r="18" spans="1:24" ht="13.5">
      <c r="A18" s="13" t="s">
        <v>44</v>
      </c>
      <c r="B18" s="30">
        <v>922426</v>
      </c>
      <c r="C18" s="31">
        <f>C$6*B18/B$4</f>
        <v>7.740212775143363</v>
      </c>
      <c r="D18" s="5">
        <v>8</v>
      </c>
      <c r="E18" s="16">
        <f>+SUM(F18:K18)-D18</f>
        <v>0</v>
      </c>
      <c r="F18" s="32">
        <v>4</v>
      </c>
      <c r="G18" s="32">
        <v>3</v>
      </c>
      <c r="H18" s="32">
        <v>0</v>
      </c>
      <c r="I18" s="33" t="s">
        <v>24</v>
      </c>
      <c r="J18" s="32">
        <v>1</v>
      </c>
      <c r="K18" s="32">
        <v>0</v>
      </c>
      <c r="L18" s="34" t="s">
        <v>42</v>
      </c>
      <c r="M18" s="35">
        <f>+B18*D$6/B$4</f>
        <v>7.740212775143363</v>
      </c>
      <c r="N18" s="16">
        <f>ROUNDDOWN(M18,0)</f>
        <v>7</v>
      </c>
      <c r="O18" s="36">
        <f>M18-N18</f>
        <v>0.7402127751433634</v>
      </c>
      <c r="P18" s="16">
        <f>IF(O18&gt;=LARGE($O$7:$O$22,ROUND($M$23-$N$23,0)),1+N18,N18)</f>
        <v>8</v>
      </c>
      <c r="Q18" s="18">
        <v>19</v>
      </c>
      <c r="R18" s="18">
        <v>18</v>
      </c>
      <c r="S18" s="37">
        <v>2</v>
      </c>
      <c r="T18" s="18"/>
      <c r="U18" s="18">
        <v>8</v>
      </c>
      <c r="V18" s="18">
        <v>4</v>
      </c>
      <c r="W18" s="38" t="s">
        <v>42</v>
      </c>
      <c r="X18" s="39">
        <f>SUM(Q18:V18)</f>
        <v>51</v>
      </c>
    </row>
    <row r="19" spans="1:24" ht="13.5">
      <c r="A19" s="13" t="s">
        <v>45</v>
      </c>
      <c r="B19" s="30">
        <v>3961658</v>
      </c>
      <c r="C19" s="31">
        <f>C$6*B19/B$4</f>
        <v>33.2428572723979</v>
      </c>
      <c r="D19" s="5">
        <v>33</v>
      </c>
      <c r="E19" s="16">
        <f>+SUM(F19:K19)-D19</f>
        <v>0</v>
      </c>
      <c r="F19" s="32">
        <v>15.5</v>
      </c>
      <c r="G19" s="32">
        <v>3</v>
      </c>
      <c r="H19" s="32">
        <v>2</v>
      </c>
      <c r="I19" s="32">
        <v>3</v>
      </c>
      <c r="J19" s="32">
        <v>7.5</v>
      </c>
      <c r="K19" s="32">
        <v>2</v>
      </c>
      <c r="L19" s="34" t="s">
        <v>39</v>
      </c>
      <c r="M19" s="35">
        <f>+B19*D$6/B$4</f>
        <v>33.2428572723979</v>
      </c>
      <c r="N19" s="16">
        <f>ROUNDDOWN(M19,0)</f>
        <v>33</v>
      </c>
      <c r="O19" s="36">
        <f>M19-N19</f>
        <v>0.24285727239789878</v>
      </c>
      <c r="P19" s="16">
        <f>IF(O19&gt;=LARGE($O$7:$O$22,ROUND($M$23-$N$23,0)),1+N19,N19)</f>
        <v>33</v>
      </c>
      <c r="Q19" s="18">
        <v>58</v>
      </c>
      <c r="R19" s="18">
        <v>14</v>
      </c>
      <c r="S19" s="37">
        <v>9</v>
      </c>
      <c r="T19" s="18">
        <v>14</v>
      </c>
      <c r="U19" s="18">
        <v>29</v>
      </c>
      <c r="V19" s="18">
        <v>8</v>
      </c>
      <c r="W19" s="38" t="s">
        <v>39</v>
      </c>
      <c r="X19" s="39">
        <f>SUM(Q19:V19)</f>
        <v>132</v>
      </c>
    </row>
    <row r="20" spans="1:24" ht="13.5">
      <c r="A20" s="13" t="s">
        <v>46</v>
      </c>
      <c r="B20" s="30">
        <v>2215618</v>
      </c>
      <c r="C20" s="31">
        <f>C$6*B20/B$4</f>
        <v>18.59157780508961</v>
      </c>
      <c r="D20" s="5">
        <v>19</v>
      </c>
      <c r="E20" s="16">
        <f>+SUM(F20:K20)-D20</f>
        <v>0</v>
      </c>
      <c r="F20" s="32">
        <v>8</v>
      </c>
      <c r="G20" s="32">
        <v>5</v>
      </c>
      <c r="H20" s="32">
        <v>1</v>
      </c>
      <c r="I20" s="33" t="s">
        <v>24</v>
      </c>
      <c r="J20" s="32">
        <v>5</v>
      </c>
      <c r="K20" s="33" t="s">
        <v>24</v>
      </c>
      <c r="L20" s="34"/>
      <c r="M20" s="35">
        <f>+B20*D$6/B$4</f>
        <v>18.59157780508961</v>
      </c>
      <c r="N20" s="16">
        <f>ROUNDDOWN(M20,0)</f>
        <v>18</v>
      </c>
      <c r="O20" s="36">
        <f>M20-N20</f>
        <v>0.5915778050896101</v>
      </c>
      <c r="P20" s="16">
        <f>IF(O20&gt;=LARGE($O$7:$O$22,ROUND($M$23-$N$23,0)),1+N20,N20)</f>
        <v>19</v>
      </c>
      <c r="Q20" s="18">
        <v>42</v>
      </c>
      <c r="R20" s="18">
        <v>26</v>
      </c>
      <c r="S20" s="37">
        <v>9</v>
      </c>
      <c r="T20" s="18"/>
      <c r="U20" s="18">
        <v>28</v>
      </c>
      <c r="V20" s="18"/>
      <c r="W20" s="38"/>
      <c r="X20" s="39">
        <f>SUM(Q20:V20)</f>
        <v>105</v>
      </c>
    </row>
    <row r="21" spans="1:24" ht="13.5">
      <c r="A21" s="13" t="s">
        <v>47</v>
      </c>
      <c r="B21" s="30">
        <v>2680970</v>
      </c>
      <c r="C21" s="31">
        <f>C$6*B21/B$4</f>
        <v>22.496415152842726</v>
      </c>
      <c r="D21" s="5">
        <v>22</v>
      </c>
      <c r="E21" s="16">
        <f>+SUM(F21:K21)-D21</f>
        <v>0</v>
      </c>
      <c r="F21" s="32">
        <v>7</v>
      </c>
      <c r="G21" s="32">
        <v>7</v>
      </c>
      <c r="H21" s="32">
        <v>3</v>
      </c>
      <c r="I21" s="32">
        <v>2</v>
      </c>
      <c r="J21" s="33" t="s">
        <v>24</v>
      </c>
      <c r="K21" s="32">
        <v>3</v>
      </c>
      <c r="L21" s="34" t="s">
        <v>48</v>
      </c>
      <c r="M21" s="35">
        <f>+B21*D$6/B$4</f>
        <v>22.496415152842726</v>
      </c>
      <c r="N21" s="16">
        <f>ROUNDDOWN(M21,0)</f>
        <v>22</v>
      </c>
      <c r="O21" s="36">
        <f>M21-N21</f>
        <v>0.49641515284272586</v>
      </c>
      <c r="P21" s="16">
        <f>IF(O21&gt;=LARGE($O$7:$O$22,ROUND($M$23-$N$23,0)),1+N21,N21)</f>
        <v>22</v>
      </c>
      <c r="Q21" s="18">
        <v>22</v>
      </c>
      <c r="R21" s="18">
        <v>22</v>
      </c>
      <c r="S21" s="37">
        <v>10</v>
      </c>
      <c r="T21" s="18">
        <v>6</v>
      </c>
      <c r="U21" s="18"/>
      <c r="V21" s="18">
        <v>9</v>
      </c>
      <c r="W21" s="38" t="s">
        <v>49</v>
      </c>
      <c r="X21" s="39">
        <f>SUM(Q21:V21)</f>
        <v>69</v>
      </c>
    </row>
    <row r="22" spans="1:24" ht="13.5">
      <c r="A22" s="13" t="s">
        <v>50</v>
      </c>
      <c r="B22" s="30">
        <v>2132066</v>
      </c>
      <c r="C22" s="31">
        <f>C$6*B22/B$4</f>
        <v>17.890480635464318</v>
      </c>
      <c r="D22" s="5">
        <v>18</v>
      </c>
      <c r="E22" s="16">
        <f>+SUM(F22:K22)-D22</f>
        <v>0</v>
      </c>
      <c r="F22" s="32">
        <v>6</v>
      </c>
      <c r="G22" s="32">
        <v>4</v>
      </c>
      <c r="H22" s="32">
        <v>1</v>
      </c>
      <c r="I22" s="32">
        <v>1</v>
      </c>
      <c r="J22" s="32">
        <v>6</v>
      </c>
      <c r="K22" s="33" t="s">
        <v>24</v>
      </c>
      <c r="L22" s="34"/>
      <c r="M22" s="35">
        <f>+B22*D$6/B$4</f>
        <v>17.890480635464318</v>
      </c>
      <c r="N22" s="16">
        <f>ROUNDDOWN(M22,0)</f>
        <v>17</v>
      </c>
      <c r="O22" s="36">
        <f>M22-N22</f>
        <v>0.8904806354643178</v>
      </c>
      <c r="P22" s="16">
        <f>IF(O22&gt;=LARGE($O$7:$O$22,ROUND($M$23-$N$23,0)),1+N22,N22)</f>
        <v>18</v>
      </c>
      <c r="Q22" s="18">
        <v>30</v>
      </c>
      <c r="R22" s="18">
        <v>19</v>
      </c>
      <c r="S22" s="37">
        <v>6</v>
      </c>
      <c r="T22" s="18">
        <v>7</v>
      </c>
      <c r="U22" s="18">
        <v>26</v>
      </c>
      <c r="V22" s="18"/>
      <c r="W22" s="38"/>
      <c r="X22" s="39">
        <f>SUM(Q22:V22)</f>
        <v>88</v>
      </c>
    </row>
    <row r="23" spans="1:24" ht="13.5">
      <c r="A23" s="40"/>
      <c r="D23" s="39">
        <f>SUM(D7:D22)</f>
        <v>620</v>
      </c>
      <c r="E23" s="16">
        <f>SUM(E7:E22)</f>
        <v>0</v>
      </c>
      <c r="M23" s="39">
        <f>SUM(M7:M22)</f>
        <v>620.0000000000001</v>
      </c>
      <c r="N23" s="39">
        <f>SUM(N7:N22)</f>
        <v>612</v>
      </c>
      <c r="O23" s="39">
        <f>SUM(O7:O22)</f>
        <v>7.999999999999998</v>
      </c>
      <c r="P23" s="39">
        <f>SUM(P7:P22)</f>
        <v>620</v>
      </c>
      <c r="Q23" s="39">
        <f>SUM(Q7:Q22)</f>
        <v>654</v>
      </c>
      <c r="R23" s="39">
        <f>SUM(R7:R22)</f>
        <v>593</v>
      </c>
      <c r="S23" s="39">
        <f>SUM(S7:S22)</f>
        <v>251</v>
      </c>
      <c r="T23" s="39">
        <f>SUM(T7:T22)</f>
        <v>120</v>
      </c>
      <c r="U23" s="39">
        <f>SUM(U7:U22)</f>
        <v>168</v>
      </c>
      <c r="V23" s="39">
        <f>SUM(V7:V22)</f>
        <v>89</v>
      </c>
      <c r="X23" s="39">
        <f>SUM(X7:X22)</f>
        <v>1875</v>
      </c>
    </row>
    <row r="24" spans="1:13" ht="13.5">
      <c r="A24" s="41" t="s">
        <v>51</v>
      </c>
      <c r="B24" s="42"/>
      <c r="C24" s="42"/>
      <c r="D24" s="43"/>
      <c r="E24" s="44"/>
      <c r="F24" s="43"/>
      <c r="G24" s="43"/>
      <c r="H24" s="43"/>
      <c r="I24" s="43"/>
      <c r="J24" s="43"/>
      <c r="K24" s="43"/>
      <c r="L24" s="43"/>
      <c r="M24" s="4"/>
    </row>
    <row r="26" ht="13.5">
      <c r="A26" s="45" t="s">
        <v>52</v>
      </c>
    </row>
    <row r="27" ht="13.5">
      <c r="A27" s="13" t="s">
        <v>53</v>
      </c>
    </row>
    <row r="28" ht="13.5">
      <c r="A28" s="30" t="s">
        <v>54</v>
      </c>
    </row>
    <row r="29" ht="13.5">
      <c r="A29" s="46" t="s">
        <v>55</v>
      </c>
    </row>
    <row r="30" ht="13.5">
      <c r="A30" s="47" t="s">
        <v>56</v>
      </c>
    </row>
    <row r="31" ht="13.5">
      <c r="A31" s="39" t="s">
        <v>57</v>
      </c>
    </row>
    <row r="32" ht="13.5">
      <c r="A32" s="35" t="s">
        <v>58</v>
      </c>
    </row>
    <row r="33" ht="13.5">
      <c r="A33" s="48" t="s">
        <v>59</v>
      </c>
    </row>
    <row r="34" ht="13.5">
      <c r="A34" s="48" t="s">
        <v>60</v>
      </c>
    </row>
  </sheetData>
  <sheetProtection selectLockedCells="1" selectUnlockedCells="1"/>
  <mergeCells count="13">
    <mergeCell ref="Q4:X4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13. Bundesversammlung (Hochrechnung der Zusammensetzung)</dc:title>
  <dc:subject/>
  <dc:creator>Wahlrecht.de</dc:creator>
  <cp:keywords>Bundesversammlung, Zusammensetzung, Sitzverteilung, Bundespräsidentenwahl, Wahl des Bundespräsidenten</cp:keywords>
  <dc:description>13. Bundesversammlung (Hochrechnung der Zusammensetzung)</dc:description>
  <cp:lastModifiedBy/>
  <dcterms:created xsi:type="dcterms:W3CDTF">1996-10-17T05:27:31Z</dcterms:created>
  <dcterms:modified xsi:type="dcterms:W3CDTF">2013-05-31T09:20:18Z</dcterms:modified>
  <cp:category/>
  <cp:version/>
  <cp:contentType/>
  <cp:contentStatus/>
  <cp:revision>12</cp:revision>
</cp:coreProperties>
</file>